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5480" windowHeight="8190" activeTab="0"/>
  </bookViews>
  <sheets>
    <sheet name="5510 sonrası" sheetId="1" r:id="rId1"/>
  </sheets>
  <definedNames>
    <definedName name="_xlnm.Print_Area" localSheetId="0">'5510 sonrası'!$A$1:$D$60</definedName>
  </definedNames>
  <calcPr fullCalcOnLoad="1"/>
</workbook>
</file>

<file path=xl/comments1.xml><?xml version="1.0" encoding="utf-8"?>
<comments xmlns="http://schemas.openxmlformats.org/spreadsheetml/2006/main">
  <authors>
    <author>h_yavuz</author>
  </authors>
  <commentList>
    <comment ref="A1" authorId="0">
      <text>
        <r>
          <rPr>
            <sz val="9"/>
            <rFont val="Tahoma"/>
            <family val="2"/>
          </rPr>
          <t xml:space="preserve">MMAŞ ALDIKTAN SONRA İSTİFA EDEN VEYA AYLIKSIZ İZNE AURILAN PERSONEL İÇİN DÜZENLENECEK. TAM MAAŞ İADELERİNDE BAŞKA CETVEL DÜZENLENECEK
</t>
        </r>
      </text>
    </comment>
  </commentList>
</comments>
</file>

<file path=xl/sharedStrings.xml><?xml version="1.0" encoding="utf-8"?>
<sst xmlns="http://schemas.openxmlformats.org/spreadsheetml/2006/main" count="80" uniqueCount="72">
  <si>
    <t>AYLIK UNSURLARI</t>
  </si>
  <si>
    <t>TAHAKKUK ETTİRİLEN (A)</t>
  </si>
  <si>
    <t>TAHAKKUK ETTİRİLMESİ GEREKEN (B)</t>
  </si>
  <si>
    <t>FARK (C)</t>
  </si>
  <si>
    <t xml:space="preserve"> Aylık</t>
  </si>
  <si>
    <t>Taban Aylığı</t>
  </si>
  <si>
    <t>Yan Ödeme</t>
  </si>
  <si>
    <t>Dil Tazminatı</t>
  </si>
  <si>
    <t>Damga Vergisi</t>
  </si>
  <si>
    <t>Üniversite Ödeneği</t>
  </si>
  <si>
    <t>Eğitim Öğretim Ödeneği</t>
  </si>
  <si>
    <t>Geliştirme Ödeneği</t>
  </si>
  <si>
    <t>İdari Görev Ödeneği</t>
  </si>
  <si>
    <t>Makam Tazminatı</t>
  </si>
  <si>
    <t>Temsil/Görev Tazminatı</t>
  </si>
  <si>
    <t xml:space="preserve">Ek Ödeme(666 KHK) </t>
  </si>
  <si>
    <t>Sendika Toplu Sözleşme Primi</t>
  </si>
  <si>
    <t>Harcama  Birimi</t>
  </si>
  <si>
    <t>SGK 'DAN İSTENECEK VEYA MAHSUP EDİL. SGK PRİM TUTARI</t>
  </si>
  <si>
    <t xml:space="preserve">TOPLAM   </t>
  </si>
  <si>
    <t>ÖNEMLİ NOT</t>
  </si>
  <si>
    <t>MAAŞ ÖDEMESİNİ YAPILDIĞI AY İÇİNDE KİŞİDEN TAHSİL EDİLECEK TUTAR</t>
  </si>
  <si>
    <t xml:space="preserve">Genel Sağ.Sigortası (Devlet) %7,5  </t>
  </si>
  <si>
    <t xml:space="preserve">Malüllük-Yaşlılık-Ölüm (Kişi) %9  </t>
  </si>
  <si>
    <t xml:space="preserve">Genel Sağ.Sigortası (Kişi) %5  </t>
  </si>
  <si>
    <t>Borçlunun Adı Soyadı-Unvanı</t>
  </si>
  <si>
    <t>Borçlanma Nedeni</t>
  </si>
  <si>
    <t xml:space="preserve">KİŞİYE MAAŞ ÖDENEN AYDA GÜN SAYISI </t>
  </si>
  <si>
    <t>MAAŞIN ÖDENDİĞİ AYDA KİŞİDEN KESİLEN GELİR VERGİSİ ORANI</t>
  </si>
  <si>
    <t xml:space="preserve">ÖDENEN </t>
  </si>
  <si>
    <t>GİRİLMESİ ZORUNLU</t>
  </si>
  <si>
    <t>VERGİ DAİRESİNDEN İSTENECEK VEYA MAHSUP EDİLECEK GELİR VE DAMGA VERGİSİ TUTARI</t>
  </si>
  <si>
    <t>TC Kimlik No-Say2000i Pers.No</t>
  </si>
  <si>
    <t xml:space="preserve">Malüllük-Yaşlılık-Ölüm (Devlet) %11  </t>
  </si>
  <si>
    <t xml:space="preserve">Asgari Geçim İndirimi 
</t>
  </si>
  <si>
    <t>TAHAKKUK TOPLAMI</t>
  </si>
  <si>
    <t>Kıdem Aylığı</t>
  </si>
  <si>
    <t>Aile ve Çocuk Yardımı</t>
  </si>
  <si>
    <t xml:space="preserve">GİRİLMESİ ZORUNLU </t>
  </si>
  <si>
    <t>Borçlunun Adresi/ Tlf Numarası</t>
  </si>
  <si>
    <t>TABLO 2: KESİNTİ YAPILAN KATKI PAYLARI</t>
  </si>
  <si>
    <t>HAK EDİLEN   (B)</t>
  </si>
  <si>
    <t xml:space="preserve">TABLO 3: YASAL KESİNTİLER </t>
  </si>
  <si>
    <t>FİİLEN ÖDENEN (A)</t>
  </si>
  <si>
    <t>FİİLEN KESİLEN (A)</t>
  </si>
  <si>
    <t>KESİLMESİ GEREKEN   (B)</t>
  </si>
  <si>
    <t>Düzenlenmştir</t>
  </si>
  <si>
    <t>Kontrol Edilmiştir</t>
  </si>
  <si>
    <t>Uygun Görülmüştür</t>
  </si>
  <si>
    <t>Adı ve Soyadı    :</t>
  </si>
  <si>
    <t>İmza                   :</t>
  </si>
  <si>
    <t xml:space="preserve"> Tarih:</t>
  </si>
  <si>
    <t xml:space="preserve">ELDEN TEBLİĞ YAPILDI İSE </t>
  </si>
  <si>
    <t xml:space="preserve">Tebliğ Tarihi </t>
  </si>
  <si>
    <t>Borçlunun İmzası</t>
  </si>
  <si>
    <t>……./…../201</t>
  </si>
  <si>
    <t xml:space="preserve">Gerçekleştirme Görevlisi </t>
  </si>
  <si>
    <t xml:space="preserve">Maaş Mutemedi </t>
  </si>
  <si>
    <t>Harcama Yetkilisi</t>
  </si>
  <si>
    <t>Kişilerden Alacaklar Hesaplama Cetvelinin 7201 Sayılı Tebligat Kanunu gereğince tarafınıza tebliğ yapıldığı tarihten itibaren borcunuzu  bir (1) ay içerisinde Üniversitemiz Strateji Geliştirme Daire Başkanlığına veya Halkbank Burdur Şub. TR080001200931600016000085 hesabına ödemeniz; borcununa  dair  itirazınız varsa, tebligatın yapıldığı tarihten itibaren (7) gün içerisinde itirazınızı yazılı olarak Harcama Birimine  yapmanız, (1) aylık ödeme süresi içinde borcunuzu ödemediğiniz takdirde ilgili mevzuat gereğince yasal yollarla (icra) tahsilata  gidileceği, yasal yollar ile tahsilata gidilmesi nedeniyle doğacak yargılama giderleri ile vekalet ücretlerinin tarafınıza ait olacağı tebliğ olunur.</t>
  </si>
  <si>
    <t>Yükseköğretim Tazminatı</t>
  </si>
  <si>
    <t>Özel Hizmet Tazminatı</t>
  </si>
  <si>
    <t>Ek Gösterge Aylığı</t>
  </si>
  <si>
    <t>Gelir Vergisi (Asgari Geçim İnd.Hariç)</t>
  </si>
  <si>
    <t>Sendika Kesintisi</t>
  </si>
  <si>
    <t>Fazla Ödenen Asgari Geçim İndimi</t>
  </si>
  <si>
    <t xml:space="preserve">KİŞİ BORCUNA ALINACAK TUTAR     </t>
  </si>
  <si>
    <t>KİŞİNİN TAM ÇALIŞTIĞI GÜN SAYISI</t>
  </si>
  <si>
    <r>
      <t xml:space="preserve">ÖNEMLİ NOT:
</t>
    </r>
    <r>
      <rPr>
        <sz val="7"/>
        <rFont val="Times New Roman"/>
        <family val="1"/>
      </rPr>
      <t>1- MAAŞ ALDIKTAN SONRA HAKLARINDA 657 SAYILI KANUNUN 141 İNCİ MADDESİNDE GÖREVDEN UZAKLAŞTIRILAN VE GÖREVİ İLE İLGİLİ OLSUN VEYA OLMASIN HERHANGİ BİR SUÇTAN TUTUKLANAN VEYA GÖZALTINA ALINAN MEMURLARA BU SÜRE İÇİNDE AYLIKLARININ ÜÇTE İKİSİNİN ÖDENECEĞİ HÜKÜM ALTINA ALINMIŞTIR. BU NEDENLE GÖREVDEN UZAKLAŞTIRILAN PERSONELİN O AYA AİT PEŞİN ÖDENMİŞ AYLIKLARININ, GÖREVDEN UZAKLAŞTIRMA TEDBİRİNİN İLGİLİLERE TEBLİĞ EDİLDİĞİ TARİHTEN SONRASINA İLİŞKİN KISMININ 1/3 NÜN İLGİLİLER ADINA BORÇ ÇIKARILMASI GEREKMEKTEDİR.</t>
    </r>
    <r>
      <rPr>
        <sz val="7"/>
        <color indexed="10"/>
        <rFont val="Times New Roman"/>
        <family val="1"/>
      </rPr>
      <t xml:space="preserve">
</t>
    </r>
    <r>
      <rPr>
        <sz val="7"/>
        <rFont val="Times New Roman"/>
        <family val="1"/>
      </rPr>
      <t xml:space="preserve">2- KİŞİLERDEN ALACAKLARI HESAPLAMA CETVELİ FAZLA VE YERSİZ ÖDEME YAPILDIĞININ BELİRLENDİĞİ AYNI GÜN İÇİNDE DÜZENLECEK, İLGİLİ KİŞİYE HEMEN ELDEN TEBLİĞ YAPILACAK ELDEN TEBLİĞ YAPILAMIYORSA RESMİ YAZI YAZILIP  İADELİ TAAHHÜTLÜ POSTAYA VERİLECEK. 
3- KİŞİLERDEN ALACAKLARI HESAPLAMA CETVELİ KİŞİLERDEN ALACAKLAR HESABINA ALINABİLMESİ VE TAHSİLİ İÇİN RESMİ YAZI İLE AYNI GÜN BAŞKANLIĞIMIZA GÖNDERİLECEK.
4- İLGİLİ PERSONELİN FAZLA ÖDEMEYE İLİŞKİN İTİRAZI OLURSA İLGİLİ İTİRAZ KONUSU ARAŞTIRILACAK VE İTİRAZ BAŞKANLIĞIMIZA RESMİ YAZI İLE BİLDİRİLECEK.
</t>
    </r>
  </si>
  <si>
    <r>
      <t xml:space="preserve">5510 SAYILI YASANIN 4 ÜNCÜ MADDESİNİN BİRİNCİ FIKRASININ C BENDİ KAPSAMINDAKİ SİGORTALILAR İÇİN, </t>
    </r>
    <r>
      <rPr>
        <sz val="12"/>
        <color indexed="62"/>
        <rFont val="Times New Roman"/>
        <family val="1"/>
      </rPr>
      <t>AYBAŞINDAN GÖREVDEN UZAKLAŞTIRMA TEDBİRİNİN ALINDIĞI TARİHE KADARKİ GÜNLER İÇİN SİGORTA PRİMİNE ESAS KAZANÇLARIN TAMAMI ÜZERİNDEN</t>
    </r>
    <r>
      <rPr>
        <sz val="12"/>
        <rFont val="Times New Roman"/>
        <family val="1"/>
      </rPr>
      <t xml:space="preserve">, </t>
    </r>
    <r>
      <rPr>
        <sz val="12"/>
        <color indexed="17"/>
        <rFont val="Times New Roman"/>
        <family val="1"/>
      </rPr>
      <t>GÖREVDEN UZAKLAŞTIRMA TARİHİNDEN AY SONUNA KADARKİ GÜNLER İÇİN İSE PRİME ESAS KAZANÇLARININ YARISI ÜZERİNDEN PRİM ÖDENMESİ GEREKMEKTEDİR</t>
    </r>
    <r>
      <rPr>
        <sz val="12"/>
        <rFont val="Times New Roman"/>
        <family val="1"/>
      </rPr>
      <t xml:space="preserve">. </t>
    </r>
    <r>
      <rPr>
        <sz val="12"/>
        <color indexed="10"/>
        <rFont val="Times New Roman"/>
        <family val="1"/>
      </rPr>
      <t>GÖREVDEN UZAKLAŞTIRMA KARARININ VERİLDİĞİ TARİHİ TAKİP EDEN AY BAŞINDAN İTİBAREN İSE, 5510 SAYILI YASANIN 45 İNCİ MADDESİ UYARINCA SİGORTA PRİMİNE ESAS KAZANÇLARININ YARISI ÜZERİNDEN SİGORTA PRİMİ ÖDENMESİ GEREKMEKTEDİR.</t>
    </r>
  </si>
  <si>
    <t>KİŞİ BORCU HESAPLAMA CETVELİ
(GÖREVDEN UZAKLAŞTIRILAN, TUTUKLANAN VEYA GÖZALTINA ALINANLAR İÇİN)
(5510 SAYILI KANUNA TABİ ÇALIŞAN-15 EKİM 2008 TARİHİNDEN SONRA MEMURİYETE BAŞLAYAN )</t>
  </si>
  <si>
    <r>
      <t xml:space="preserve">5510 SAYILI YASAYA GÖRE (15 EKİM 2008 TARİHİNDEN SONRA MEMURİYETE BAŞLAYANLAR) SOSYAL GÜVENLİK PRİMİ KESİLİRKEN AY HERZAMAN 30 GÜN OLARAK HESAPLANIR. ÖRNEK; MEMUR 28 ŞUBATTA MEMURİYETTEN  AYRILMIŞ VE 28 ŞUBAT GÜNÜ ÇAILIŞMAMIŞ İSE 17 GÜN ÇALIŞMAMIŞ, 13 GÜN ÇALIŞMIŞ OLACAK VE SGK PRİMİ ONA GÖRE HESAPLANACAKTIR. </t>
    </r>
    <r>
      <rPr>
        <sz val="12"/>
        <color indexed="8"/>
        <rFont val="Times New Roman"/>
        <family val="1"/>
      </rPr>
      <t xml:space="preserve">KİŞİ BORCU HESAP CETVELİNDE SGK PRİMLERİNİN KIST  HESAPLAMASI </t>
    </r>
    <r>
      <rPr>
        <b/>
        <sz val="12"/>
        <color indexed="8"/>
        <rFont val="Times New Roman"/>
        <family val="1"/>
      </rPr>
      <t>30 GÜNE</t>
    </r>
    <r>
      <rPr>
        <sz val="12"/>
        <color indexed="8"/>
        <rFont val="Times New Roman"/>
        <family val="1"/>
      </rPr>
      <t xml:space="preserve"> GÖRE AYARLANMIŞTIR. SADECE FİİLEN ÇALIŞILAN GÜN SAYISININ GİRİLMESİ YETERLİDİR. FAZLA HESAPLANIP SOSYAL GÜVENLİK KURUMUNA GÖNDERİLEN SGK PRİMLERİ KURUMDAN GERİ İSTENİR </t>
    </r>
    <r>
      <rPr>
        <sz val="12"/>
        <rFont val="Times New Roman"/>
        <family val="1"/>
      </rPr>
      <t xml:space="preserve">
SİGORTALININ AÇIKTA OLMA HALİ DEVAM ETTİĞİ SÜRECE, PRİME ESAS KAZANÇLARININ YARISI ÜZERİNDEN PRİM ALINANLARIN PRİM ÖDEME GÜN SAYISI BU SÜRELERİN YARISI OLARAK HESAP EDİLİR. BU NEDENLE AYLIK PRİM VE HİZMET BELGESİNDE SİGORTALILARIN AÇIK AYLIĞI ÖDENEN AYA AİT PRİM ÖDEME GÜN SAYISI, AÇIKTA KALDIĞI SÜRELERİN YARISI OLARAK YAZILACAKTIR.</t>
    </r>
    <r>
      <rPr>
        <sz val="12"/>
        <color indexed="10"/>
        <rFont val="Times New Roman"/>
        <family val="1"/>
      </rPr>
      <t xml:space="preserve">
AÇIKTA GEÇEN SÜRELERDEN DOLAYI PRİM ÖDEME GÜN SAYISININ KESİRLİ ÇIKMASI DURUMUNDA GÜN SAYISI TAMA İBLAĞ EDİLECEKTİR. 
(Örneğin, gün sayısı 7,5 çıktıysa, 8 gün olarak beyan edilecektir.)</t>
    </r>
    <r>
      <rPr>
        <sz val="12"/>
        <rFont val="Times New Roman"/>
        <family val="1"/>
      </rPr>
      <t xml:space="preserve">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</si>
</sst>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ıl&quot;"/>
    <numFmt numFmtId="173" formatCode="0\ &quot;Gün&quot;"/>
    <numFmt numFmtId="174" formatCode="#,##0.00\ _Y_T_L"/>
    <numFmt numFmtId="175" formatCode=";;;"/>
    <numFmt numFmtId="176" formatCode="#,##0.000"/>
    <numFmt numFmtId="177" formatCode="0&quot; Yıl&quot;"/>
    <numFmt numFmtId="178" formatCode="0&quot; Gün&quot;"/>
    <numFmt numFmtId="179" formatCode="&quot;Evet&quot;;&quot;Evet&quot;;&quot;Hayır&quot;"/>
    <numFmt numFmtId="180" formatCode="&quot;Doğru&quot;;&quot;Doğru&quot;;&quot;Yanlış&quot;"/>
    <numFmt numFmtId="181" formatCode="&quot;Açık&quot;;&quot;Açık&quot;;&quot;Kapalı&quot;"/>
    <numFmt numFmtId="182" formatCode="[$¥€-2]\ #,##0.00_);[Red]\([$€-2]\ #,##0.00\)"/>
  </numFmts>
  <fonts count="65">
    <font>
      <sz val="10"/>
      <name val="Arial"/>
      <family val="0"/>
    </font>
    <font>
      <sz val="11"/>
      <color indexed="8"/>
      <name val="Calibri"/>
      <family val="2"/>
    </font>
    <font>
      <sz val="12"/>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sz val="12"/>
      <color indexed="8"/>
      <name val="Times New Roman"/>
      <family val="1"/>
    </font>
    <font>
      <b/>
      <sz val="12"/>
      <color indexed="8"/>
      <name val="Times New Roman"/>
      <family val="1"/>
    </font>
    <font>
      <b/>
      <sz val="10"/>
      <name val="Arial"/>
      <family val="2"/>
    </font>
    <font>
      <sz val="9"/>
      <name val="Tahoma"/>
      <family val="2"/>
    </font>
    <font>
      <sz val="12"/>
      <color indexed="10"/>
      <name val="Times New Roman"/>
      <family val="1"/>
    </font>
    <font>
      <sz val="7"/>
      <name val="Times New Roman"/>
      <family val="1"/>
    </font>
    <font>
      <sz val="7"/>
      <color indexed="10"/>
      <name val="Times New Roman"/>
      <family val="1"/>
    </font>
    <font>
      <sz val="12"/>
      <color indexed="62"/>
      <name val="Times New Roman"/>
      <family val="1"/>
    </font>
    <font>
      <sz val="12"/>
      <color indexed="17"/>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1"/>
      <name val="Calibri"/>
      <family val="2"/>
    </font>
    <font>
      <b/>
      <sz val="10"/>
      <color indexed="8"/>
      <name val="Times New Roman"/>
      <family val="1"/>
    </font>
    <font>
      <b/>
      <sz val="12"/>
      <color indexed="10"/>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sz val="12"/>
      <color rgb="FFFF0000"/>
      <name val="Times New Roman"/>
      <family val="1"/>
    </font>
    <font>
      <b/>
      <sz val="12"/>
      <color rgb="FFFF0000"/>
      <name val="Times New Roman"/>
      <family val="1"/>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sz val="7"/>
      <color rgb="FFFF0000"/>
      <name val="Times New Roman"/>
      <family val="1"/>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3" tint="0.799979984760284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69" fontId="0" fillId="0" borderId="0" applyFont="0" applyFill="0" applyBorder="0" applyAlignment="0" applyProtection="0"/>
    <xf numFmtId="0" fontId="47" fillId="19" borderId="5" applyNumberFormat="0" applyAlignment="0" applyProtection="0"/>
    <xf numFmtId="0" fontId="48" fillId="20" borderId="6" applyNumberFormat="0" applyAlignment="0" applyProtection="0"/>
    <xf numFmtId="0" fontId="49" fillId="19" borderId="6" applyNumberFormat="0" applyAlignment="0" applyProtection="0"/>
    <xf numFmtId="0" fontId="50" fillId="21" borderId="7" applyNumberFormat="0" applyAlignment="0" applyProtection="0"/>
    <xf numFmtId="0" fontId="51" fillId="22" borderId="0" applyNumberFormat="0" applyBorder="0" applyAlignment="0" applyProtection="0"/>
    <xf numFmtId="0" fontId="52" fillId="23" borderId="0" applyNumberFormat="0" applyBorder="0" applyAlignment="0" applyProtection="0"/>
    <xf numFmtId="0" fontId="0" fillId="24" borderId="8" applyNumberFormat="0" applyFont="0" applyAlignment="0" applyProtection="0"/>
    <xf numFmtId="0" fontId="53"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33" fillId="0" borderId="0" xfId="0" applyFont="1" applyBorder="1" applyAlignment="1" applyProtection="1">
      <alignment horizontal="center"/>
      <protection locked="0"/>
    </xf>
    <xf numFmtId="0" fontId="33" fillId="0" borderId="0" xfId="0" applyFont="1" applyBorder="1" applyAlignment="1" applyProtection="1">
      <alignment/>
      <protection locked="0"/>
    </xf>
    <xf numFmtId="0" fontId="34" fillId="0" borderId="0" xfId="0" applyFont="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56" fillId="0" borderId="0" xfId="0" applyFont="1" applyAlignment="1" applyProtection="1">
      <alignment/>
      <protection locked="0"/>
    </xf>
    <xf numFmtId="0" fontId="2" fillId="0" borderId="10" xfId="0" applyFont="1" applyBorder="1" applyAlignment="1" applyProtection="1">
      <alignment horizontal="right" wrapText="1"/>
      <protection locked="0"/>
    </xf>
    <xf numFmtId="0" fontId="57" fillId="0" borderId="0" xfId="0" applyFont="1" applyAlignment="1" applyProtection="1">
      <alignment/>
      <protection locked="0"/>
    </xf>
    <xf numFmtId="0" fontId="3" fillId="0" borderId="10" xfId="0" applyFont="1" applyBorder="1" applyAlignment="1" applyProtection="1">
      <alignment horizontal="center" vertical="center" wrapText="1"/>
      <protection locked="0"/>
    </xf>
    <xf numFmtId="173" fontId="3" fillId="32" borderId="10" xfId="0" applyNumberFormat="1" applyFont="1" applyFill="1" applyBorder="1" applyAlignment="1" applyProtection="1">
      <alignment horizontal="center" vertical="center"/>
      <protection locked="0"/>
    </xf>
    <xf numFmtId="0" fontId="58" fillId="0" borderId="10" xfId="0" applyFont="1" applyBorder="1" applyAlignment="1" applyProtection="1">
      <alignment horizontal="center"/>
      <protection locked="0"/>
    </xf>
    <xf numFmtId="0" fontId="2" fillId="0" borderId="10" xfId="0" applyFont="1" applyBorder="1" applyAlignment="1" applyProtection="1">
      <alignment horizontal="right" vertical="center" wrapText="1"/>
      <protection locked="0"/>
    </xf>
    <xf numFmtId="0" fontId="0" fillId="32" borderId="0" xfId="0" applyFont="1" applyFill="1" applyAlignment="1" applyProtection="1">
      <alignment/>
      <protection locked="0"/>
    </xf>
    <xf numFmtId="0" fontId="0" fillId="32" borderId="0" xfId="0" applyFill="1" applyAlignment="1" applyProtection="1">
      <alignment/>
      <protection locked="0"/>
    </xf>
    <xf numFmtId="4" fontId="2" fillId="0" borderId="11"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10"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0" fillId="0" borderId="0" xfId="0" applyBorder="1" applyAlignment="1" applyProtection="1">
      <alignment/>
      <protection locked="0"/>
    </xf>
    <xf numFmtId="4" fontId="0" fillId="0" borderId="0" xfId="0" applyNumberFormat="1" applyAlignment="1" applyProtection="1">
      <alignment/>
      <protection locked="0"/>
    </xf>
    <xf numFmtId="0" fontId="59" fillId="0" borderId="10" xfId="0" applyFont="1" applyBorder="1" applyAlignment="1" applyProtection="1">
      <alignment horizontal="right" vertical="center" wrapText="1"/>
      <protection locked="0"/>
    </xf>
    <xf numFmtId="2" fontId="59" fillId="0" borderId="11" xfId="0" applyNumberFormat="1" applyFont="1" applyFill="1" applyBorder="1" applyAlignment="1" applyProtection="1">
      <alignment vertical="center"/>
      <protection locked="0"/>
    </xf>
    <xf numFmtId="2" fontId="0" fillId="0" borderId="0" xfId="0" applyNumberFormat="1" applyAlignment="1" applyProtection="1">
      <alignment/>
      <protection locked="0"/>
    </xf>
    <xf numFmtId="0" fontId="59" fillId="0" borderId="10" xfId="0" applyFont="1" applyBorder="1" applyAlignment="1" applyProtection="1">
      <alignment horizontal="right" vertical="top" wrapText="1"/>
      <protection locked="0"/>
    </xf>
    <xf numFmtId="2" fontId="59" fillId="0" borderId="11" xfId="0" applyNumberFormat="1" applyFont="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vertical="center" wrapText="1"/>
      <protection locked="0"/>
    </xf>
    <xf numFmtId="0" fontId="7" fillId="32" borderId="0" xfId="0"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4" fontId="0" fillId="0" borderId="0" xfId="0" applyNumberFormat="1" applyFont="1" applyAlignment="1" applyProtection="1">
      <alignment vertical="center"/>
      <protection locked="0"/>
    </xf>
    <xf numFmtId="0" fontId="60"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4" fillId="0" borderId="0" xfId="0" applyFont="1" applyBorder="1" applyAlignment="1" applyProtection="1">
      <alignment/>
      <protection locked="0"/>
    </xf>
    <xf numFmtId="0" fontId="0" fillId="0" borderId="0" xfId="0" applyAlignment="1" applyProtection="1">
      <alignment/>
      <protection locked="0"/>
    </xf>
    <xf numFmtId="0" fontId="10" fillId="0" borderId="0" xfId="0" applyFont="1" applyAlignment="1" applyProtection="1">
      <alignment horizontal="center"/>
      <protection locked="0"/>
    </xf>
    <xf numFmtId="4" fontId="0" fillId="0" borderId="0" xfId="0" applyNumberFormat="1" applyAlignment="1" applyProtection="1">
      <alignment horizontal="right"/>
      <protection locked="0"/>
    </xf>
    <xf numFmtId="174" fontId="0" fillId="0" borderId="0" xfId="0" applyNumberFormat="1" applyFont="1" applyAlignment="1" applyProtection="1">
      <alignment horizontal="right"/>
      <protection locked="0"/>
    </xf>
    <xf numFmtId="0" fontId="59" fillId="0" borderId="10" xfId="0" applyFont="1" applyBorder="1" applyAlignment="1" applyProtection="1">
      <alignment horizontal="right" vertical="center"/>
      <protection/>
    </xf>
    <xf numFmtId="4" fontId="3" fillId="33" borderId="0" xfId="0" applyNumberFormat="1" applyFont="1" applyFill="1" applyBorder="1" applyAlignment="1" applyProtection="1">
      <alignment horizontal="right" vertical="center" wrapText="1"/>
      <protection/>
    </xf>
    <xf numFmtId="174" fontId="2" fillId="34" borderId="10" xfId="0" applyNumberFormat="1" applyFont="1" applyFill="1" applyBorder="1" applyAlignment="1" applyProtection="1">
      <alignment horizontal="right" vertical="center" wrapText="1"/>
      <protection/>
    </xf>
    <xf numFmtId="2" fontId="2" fillId="34" borderId="10" xfId="0" applyNumberFormat="1" applyFont="1" applyFill="1" applyBorder="1" applyAlignment="1" applyProtection="1">
      <alignment vertical="center" wrapText="1"/>
      <protection/>
    </xf>
    <xf numFmtId="2" fontId="2" fillId="34" borderId="10" xfId="0" applyNumberFormat="1" applyFont="1" applyFill="1" applyBorder="1" applyAlignment="1" applyProtection="1">
      <alignment horizontal="right" vertical="center" wrapText="1"/>
      <protection/>
    </xf>
    <xf numFmtId="174" fontId="3" fillId="35" borderId="10" xfId="0" applyNumberFormat="1" applyFont="1" applyFill="1" applyBorder="1" applyAlignment="1" applyProtection="1">
      <alignment horizontal="right" vertical="center" wrapText="1"/>
      <protection/>
    </xf>
    <xf numFmtId="4" fontId="59" fillId="34" borderId="10" xfId="0" applyNumberFormat="1" applyFont="1" applyFill="1" applyBorder="1" applyAlignment="1" applyProtection="1">
      <alignment vertical="center"/>
      <protection/>
    </xf>
    <xf numFmtId="2" fontId="59" fillId="34" borderId="10" xfId="0" applyNumberFormat="1" applyFont="1" applyFill="1" applyBorder="1" applyAlignment="1" applyProtection="1">
      <alignment vertical="center" wrapText="1"/>
      <protection/>
    </xf>
    <xf numFmtId="174" fontId="60" fillId="34" borderId="10" xfId="0" applyNumberFormat="1" applyFont="1" applyFill="1" applyBorder="1" applyAlignment="1" applyProtection="1">
      <alignment horizontal="right" vertical="center" wrapText="1"/>
      <protection/>
    </xf>
    <xf numFmtId="2" fontId="59" fillId="34" borderId="10" xfId="0" applyNumberFormat="1" applyFont="1" applyFill="1" applyBorder="1" applyAlignment="1" applyProtection="1">
      <alignment horizontal="right" vertical="center"/>
      <protection/>
    </xf>
    <xf numFmtId="0" fontId="4" fillId="35" borderId="10" xfId="0" applyFont="1" applyFill="1" applyBorder="1" applyAlignment="1" applyProtection="1">
      <alignment horizontal="right" vertical="center"/>
      <protection/>
    </xf>
    <xf numFmtId="4" fontId="4" fillId="35" borderId="11" xfId="0" applyNumberFormat="1" applyFont="1" applyFill="1" applyBorder="1" applyAlignment="1" applyProtection="1">
      <alignment vertical="center"/>
      <protection/>
    </xf>
    <xf numFmtId="174" fontId="4" fillId="35" borderId="10" xfId="0" applyNumberFormat="1" applyFont="1" applyFill="1" applyBorder="1" applyAlignment="1" applyProtection="1">
      <alignment horizontal="right" vertical="center" wrapText="1"/>
      <protection/>
    </xf>
    <xf numFmtId="0" fontId="61" fillId="35" borderId="10" xfId="0" applyFont="1" applyFill="1" applyBorder="1" applyAlignment="1" applyProtection="1">
      <alignment horizontal="center" vertical="center" wrapText="1"/>
      <protection locked="0"/>
    </xf>
    <xf numFmtId="0" fontId="61" fillId="35" borderId="11" xfId="0" applyFont="1" applyFill="1" applyBorder="1" applyAlignment="1" applyProtection="1">
      <alignment horizontal="center" vertical="center" wrapText="1"/>
      <protection locked="0"/>
    </xf>
    <xf numFmtId="0" fontId="61" fillId="36" borderId="10" xfId="0" applyFont="1" applyFill="1" applyBorder="1" applyAlignment="1" applyProtection="1">
      <alignment horizontal="center" vertical="center" wrapText="1"/>
      <protection/>
    </xf>
    <xf numFmtId="0" fontId="61" fillId="35" borderId="10" xfId="0" applyFont="1" applyFill="1" applyBorder="1" applyAlignment="1" applyProtection="1">
      <alignment horizontal="right" vertical="center"/>
      <protection/>
    </xf>
    <xf numFmtId="4" fontId="61" fillId="35" borderId="10" xfId="0" applyNumberFormat="1" applyFont="1" applyFill="1" applyBorder="1" applyAlignment="1" applyProtection="1">
      <alignment vertical="center"/>
      <protection/>
    </xf>
    <xf numFmtId="2" fontId="61" fillId="35" borderId="10" xfId="0" applyNumberFormat="1" applyFont="1" applyFill="1" applyBorder="1" applyAlignment="1" applyProtection="1">
      <alignment vertical="center" wrapText="1"/>
      <protection/>
    </xf>
    <xf numFmtId="0" fontId="61" fillId="35" borderId="10" xfId="0" applyFont="1" applyFill="1" applyBorder="1" applyAlignment="1" applyProtection="1">
      <alignment horizontal="left" vertical="center"/>
      <protection/>
    </xf>
    <xf numFmtId="0" fontId="4" fillId="35" borderId="10" xfId="0" applyFont="1" applyFill="1" applyBorder="1" applyAlignment="1" applyProtection="1">
      <alignment horizontal="center" vertical="center"/>
      <protection locked="0"/>
    </xf>
    <xf numFmtId="4" fontId="4" fillId="35" borderId="11" xfId="0" applyNumberFormat="1" applyFont="1" applyFill="1" applyBorder="1" applyAlignment="1" applyProtection="1">
      <alignment vertical="center"/>
      <protection locked="0"/>
    </xf>
    <xf numFmtId="0" fontId="4" fillId="35" borderId="10" xfId="0" applyFont="1" applyFill="1" applyBorder="1" applyAlignment="1" applyProtection="1">
      <alignment horizontal="center" vertical="center" wrapText="1"/>
      <protection locked="0"/>
    </xf>
    <xf numFmtId="4" fontId="4" fillId="35" borderId="11" xfId="0" applyNumberFormat="1" applyFont="1" applyFill="1" applyBorder="1" applyAlignment="1" applyProtection="1">
      <alignment vertical="center" wrapText="1"/>
      <protection/>
    </xf>
    <xf numFmtId="174"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right" vertical="center" wrapText="1"/>
      <protection/>
    </xf>
    <xf numFmtId="4" fontId="4" fillId="35" borderId="10" xfId="0" applyNumberFormat="1" applyFont="1" applyFill="1" applyBorder="1" applyAlignment="1" applyProtection="1">
      <alignment vertical="center" wrapText="1"/>
      <protection/>
    </xf>
    <xf numFmtId="4" fontId="4" fillId="35" borderId="10" xfId="0" applyNumberFormat="1" applyFont="1" applyFill="1" applyBorder="1" applyAlignment="1" applyProtection="1">
      <alignment vertical="center"/>
      <protection/>
    </xf>
    <xf numFmtId="4" fontId="4" fillId="35" borderId="10" xfId="0" applyNumberFormat="1" applyFont="1" applyFill="1" applyBorder="1" applyAlignment="1" applyProtection="1">
      <alignment/>
      <protection/>
    </xf>
    <xf numFmtId="174" fontId="6" fillId="32" borderId="10" xfId="0" applyNumberFormat="1" applyFont="1" applyFill="1" applyBorder="1" applyAlignment="1" applyProtection="1">
      <alignment horizontal="left" vertical="center" wrapText="1"/>
      <protection/>
    </xf>
    <xf numFmtId="174" fontId="2" fillId="34" borderId="10" xfId="0" applyNumberFormat="1" applyFont="1" applyFill="1" applyBorder="1" applyAlignment="1">
      <alignment horizontal="right" vertical="center" wrapText="1"/>
    </xf>
    <xf numFmtId="1" fontId="3" fillId="32" borderId="1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top" wrapText="1"/>
      <protection locked="0"/>
    </xf>
    <xf numFmtId="2" fontId="2" fillId="0" borderId="0" xfId="0" applyNumberFormat="1"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2" fontId="2" fillId="0" borderId="11" xfId="0" applyNumberFormat="1" applyFont="1" applyBorder="1" applyAlignment="1" applyProtection="1">
      <alignment vertical="center" wrapText="1"/>
      <protection locked="0"/>
    </xf>
    <xf numFmtId="0" fontId="4" fillId="0" borderId="10" xfId="0" applyFont="1" applyBorder="1" applyAlignment="1" applyProtection="1">
      <alignment horizontal="right" vertical="center" wrapText="1"/>
      <protection locked="0"/>
    </xf>
    <xf numFmtId="0" fontId="7" fillId="0" borderId="11" xfId="0" applyFont="1" applyFill="1" applyBorder="1" applyAlignment="1" applyProtection="1">
      <alignment horizontal="right" vertical="center" wrapText="1"/>
      <protection locked="0"/>
    </xf>
    <xf numFmtId="0" fontId="7" fillId="0" borderId="13" xfId="0" applyFont="1" applyFill="1" applyBorder="1" applyAlignment="1" applyProtection="1">
      <alignment horizontal="right" vertical="center" wrapText="1"/>
      <protection locked="0"/>
    </xf>
    <xf numFmtId="0" fontId="7" fillId="0" borderId="14" xfId="0" applyFont="1" applyFill="1" applyBorder="1" applyAlignment="1" applyProtection="1">
      <alignment horizontal="right" vertical="center" wrapText="1"/>
      <protection locked="0"/>
    </xf>
    <xf numFmtId="0" fontId="7" fillId="32" borderId="11" xfId="0" applyFont="1" applyFill="1" applyBorder="1" applyAlignment="1" applyProtection="1">
      <alignment horizontal="right" vertical="center" wrapText="1"/>
      <protection locked="0"/>
    </xf>
    <xf numFmtId="0" fontId="7" fillId="32" borderId="13" xfId="0" applyFont="1" applyFill="1" applyBorder="1" applyAlignment="1" applyProtection="1">
      <alignment horizontal="right" vertical="center" wrapText="1"/>
      <protection locked="0"/>
    </xf>
    <xf numFmtId="0" fontId="7" fillId="32" borderId="14" xfId="0" applyFont="1" applyFill="1" applyBorder="1" applyAlignment="1" applyProtection="1">
      <alignment horizontal="right" vertical="center" wrapText="1"/>
      <protection locked="0"/>
    </xf>
    <xf numFmtId="0" fontId="7" fillId="32" borderId="11" xfId="0" applyFont="1" applyFill="1" applyBorder="1" applyAlignment="1" applyProtection="1">
      <alignment horizontal="right" vertical="center"/>
      <protection locked="0"/>
    </xf>
    <xf numFmtId="0" fontId="7" fillId="32" borderId="13" xfId="0" applyFont="1" applyFill="1" applyBorder="1" applyAlignment="1" applyProtection="1">
      <alignment horizontal="right" vertical="center"/>
      <protection locked="0"/>
    </xf>
    <xf numFmtId="0" fontId="7" fillId="32" borderId="14" xfId="0" applyFont="1" applyFill="1" applyBorder="1" applyAlignment="1" applyProtection="1">
      <alignment horizontal="right" vertical="center"/>
      <protection locked="0"/>
    </xf>
    <xf numFmtId="0" fontId="7" fillId="33" borderId="11" xfId="0" applyFont="1" applyFill="1" applyBorder="1" applyAlignment="1" applyProtection="1">
      <alignment horizontal="right" wrapText="1"/>
      <protection locked="0"/>
    </xf>
    <xf numFmtId="0" fontId="7" fillId="33" borderId="13" xfId="0" applyFont="1" applyFill="1" applyBorder="1" applyAlignment="1" applyProtection="1">
      <alignment horizontal="right" wrapText="1"/>
      <protection locked="0"/>
    </xf>
    <xf numFmtId="0" fontId="7" fillId="33" borderId="14" xfId="0" applyFont="1" applyFill="1" applyBorder="1" applyAlignment="1" applyProtection="1">
      <alignment horizontal="right"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62" fillId="0" borderId="10" xfId="0" applyFont="1" applyFill="1" applyBorder="1" applyAlignment="1" applyProtection="1">
      <alignment horizontal="left" vertical="center"/>
      <protection/>
    </xf>
    <xf numFmtId="0" fontId="2" fillId="0" borderId="15" xfId="0" applyFont="1" applyBorder="1" applyAlignment="1" applyProtection="1">
      <alignment horizontal="center" vertical="justify" wrapText="1"/>
      <protection locked="0"/>
    </xf>
    <xf numFmtId="0" fontId="2" fillId="0" borderId="16" xfId="0" applyFont="1" applyBorder="1" applyAlignment="1" applyProtection="1">
      <alignment horizontal="center" vertical="justify" wrapText="1"/>
      <protection locked="0"/>
    </xf>
    <xf numFmtId="0" fontId="3" fillId="0" borderId="1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4" fillId="0" borderId="11" xfId="0" applyFont="1" applyBorder="1" applyAlignment="1" applyProtection="1">
      <alignment horizontal="right" wrapText="1"/>
      <protection locked="0"/>
    </xf>
    <xf numFmtId="0" fontId="4" fillId="0" borderId="13" xfId="0" applyFont="1" applyBorder="1" applyAlignment="1" applyProtection="1">
      <alignment horizontal="right" wrapText="1"/>
      <protection locked="0"/>
    </xf>
    <xf numFmtId="0" fontId="4" fillId="0" borderId="14" xfId="0" applyFont="1" applyBorder="1" applyAlignment="1" applyProtection="1">
      <alignment horizontal="right" wrapText="1"/>
      <protection locked="0"/>
    </xf>
    <xf numFmtId="0" fontId="0" fillId="0" borderId="0" xfId="0" applyAlignment="1" applyProtection="1">
      <alignment horizontal="center"/>
      <protection locked="0"/>
    </xf>
    <xf numFmtId="0" fontId="0" fillId="0" borderId="0" xfId="0" applyFont="1" applyAlignment="1" applyProtection="1">
      <alignment horizontal="center"/>
      <protection locked="0"/>
    </xf>
    <xf numFmtId="2" fontId="4" fillId="32" borderId="10" xfId="0" applyNumberFormat="1" applyFont="1" applyFill="1" applyBorder="1" applyAlignment="1" applyProtection="1">
      <alignment horizontal="center" vertical="top" wrapText="1"/>
      <protection locked="0"/>
    </xf>
    <xf numFmtId="0" fontId="63" fillId="0" borderId="0" xfId="0" applyFont="1" applyAlignment="1">
      <alignment horizontal="left" vertical="top" wrapText="1"/>
    </xf>
    <xf numFmtId="0" fontId="13" fillId="0" borderId="0" xfId="0" applyFont="1" applyAlignment="1">
      <alignment horizontal="left" vertical="top"/>
    </xf>
    <xf numFmtId="0" fontId="0" fillId="0" borderId="0" xfId="0" applyFont="1" applyAlignment="1" applyProtection="1">
      <alignment horizontal="left" wrapText="1"/>
      <protection locked="0"/>
    </xf>
    <xf numFmtId="0" fontId="0" fillId="0" borderId="0" xfId="0" applyFont="1" applyAlignment="1" applyProtection="1">
      <alignment horizontal="left"/>
      <protection locked="0"/>
    </xf>
    <xf numFmtId="0" fontId="3" fillId="0" borderId="1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10" fillId="0" borderId="0" xfId="0" applyFont="1" applyAlignment="1" applyProtection="1">
      <alignment horizont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3"/>
  <sheetViews>
    <sheetView tabSelected="1" zoomScalePageLayoutView="0" workbookViewId="0" topLeftCell="A22">
      <selection activeCell="C39" sqref="C39"/>
    </sheetView>
  </sheetViews>
  <sheetFormatPr defaultColWidth="9.140625" defaultRowHeight="12.75"/>
  <cols>
    <col min="1" max="1" width="39.7109375" style="7" customWidth="1"/>
    <col min="2" max="2" width="29.421875" style="38" customWidth="1"/>
    <col min="3" max="4" width="29.421875" style="7" customWidth="1"/>
    <col min="5" max="5" width="92.140625" style="7" customWidth="1"/>
    <col min="6" max="6" width="14.421875" style="7" customWidth="1"/>
    <col min="7" max="7" width="14.140625" style="7" customWidth="1"/>
    <col min="8" max="16384" width="9.140625" style="7" customWidth="1"/>
  </cols>
  <sheetData>
    <row r="1" spans="1:5" ht="63.75" customHeight="1">
      <c r="A1" s="97" t="s">
        <v>70</v>
      </c>
      <c r="B1" s="97"/>
      <c r="C1" s="97"/>
      <c r="D1" s="97"/>
      <c r="E1" s="107" t="s">
        <v>68</v>
      </c>
    </row>
    <row r="2" spans="1:5" ht="15.75" customHeight="1">
      <c r="A2" s="10" t="s">
        <v>17</v>
      </c>
      <c r="B2" s="98"/>
      <c r="C2" s="99"/>
      <c r="D2" s="100"/>
      <c r="E2" s="108"/>
    </row>
    <row r="3" spans="1:5" ht="15.75" customHeight="1">
      <c r="A3" s="10" t="s">
        <v>25</v>
      </c>
      <c r="B3" s="98"/>
      <c r="C3" s="99"/>
      <c r="D3" s="100"/>
      <c r="E3" s="108"/>
    </row>
    <row r="4" spans="1:5" ht="15.75" customHeight="1">
      <c r="A4" s="10" t="s">
        <v>32</v>
      </c>
      <c r="B4" s="98"/>
      <c r="C4" s="99"/>
      <c r="D4" s="100"/>
      <c r="E4" s="108"/>
    </row>
    <row r="5" spans="1:5" ht="15.75" customHeight="1">
      <c r="A5" s="10" t="s">
        <v>26</v>
      </c>
      <c r="B5" s="98"/>
      <c r="C5" s="99"/>
      <c r="D5" s="100"/>
      <c r="E5" s="108"/>
    </row>
    <row r="6" spans="1:5" ht="15.75" customHeight="1">
      <c r="A6" s="10" t="s">
        <v>39</v>
      </c>
      <c r="B6" s="98"/>
      <c r="C6" s="99"/>
      <c r="D6" s="100"/>
      <c r="E6" s="108"/>
    </row>
    <row r="7" spans="1:5" ht="15.75" customHeight="1">
      <c r="A7" s="101" t="s">
        <v>28</v>
      </c>
      <c r="B7" s="102"/>
      <c r="C7" s="103"/>
      <c r="D7" s="12">
        <v>15</v>
      </c>
      <c r="E7" s="11" t="s">
        <v>30</v>
      </c>
    </row>
    <row r="8" spans="1:5" ht="15.75" customHeight="1">
      <c r="A8" s="78" t="s">
        <v>27</v>
      </c>
      <c r="B8" s="78"/>
      <c r="C8" s="78"/>
      <c r="D8" s="13">
        <v>31</v>
      </c>
      <c r="E8" s="11" t="s">
        <v>30</v>
      </c>
    </row>
    <row r="9" spans="1:5" ht="15.75" customHeight="1">
      <c r="A9" s="78" t="s">
        <v>67</v>
      </c>
      <c r="B9" s="78"/>
      <c r="C9" s="78"/>
      <c r="D9" s="73">
        <v>15</v>
      </c>
      <c r="E9" s="11" t="s">
        <v>38</v>
      </c>
    </row>
    <row r="10" spans="1:5" ht="15" customHeight="1">
      <c r="A10" s="111"/>
      <c r="B10" s="112"/>
      <c r="C10" s="112"/>
      <c r="D10" s="113"/>
      <c r="E10" s="11"/>
    </row>
    <row r="11" spans="1:5" ht="31.5" customHeight="1">
      <c r="A11" s="55" t="s">
        <v>0</v>
      </c>
      <c r="B11" s="56" t="s">
        <v>1</v>
      </c>
      <c r="C11" s="55" t="s">
        <v>2</v>
      </c>
      <c r="D11" s="55" t="s">
        <v>3</v>
      </c>
      <c r="E11" s="14" t="s">
        <v>20</v>
      </c>
    </row>
    <row r="12" spans="1:8" ht="16.5" customHeight="1">
      <c r="A12" s="15" t="s">
        <v>4</v>
      </c>
      <c r="B12" s="77">
        <v>100</v>
      </c>
      <c r="C12" s="72">
        <f>((B12-(B12/D8*D9))/3*2)+(B12/D8*D9)</f>
        <v>82.79569892473118</v>
      </c>
      <c r="D12" s="45">
        <f aca="true" t="shared" si="0" ref="D12:D25">IF($D$9=$D$8,0,B12-C12)</f>
        <v>17.204301075268816</v>
      </c>
      <c r="E12" s="91" t="s">
        <v>71</v>
      </c>
      <c r="F12" s="16"/>
      <c r="G12" s="17"/>
      <c r="H12" s="17"/>
    </row>
    <row r="13" spans="1:5" ht="16.5" customHeight="1">
      <c r="A13" s="15" t="s">
        <v>5</v>
      </c>
      <c r="B13" s="18">
        <v>1300</v>
      </c>
      <c r="C13" s="72">
        <f>((B13-(B13/D8*D9))/3*2)+(B13/D8*D9)</f>
        <v>1076.3440860215053</v>
      </c>
      <c r="D13" s="45">
        <f t="shared" si="0"/>
        <v>223.6559139784947</v>
      </c>
      <c r="E13" s="92"/>
    </row>
    <row r="14" spans="1:5" ht="16.5" customHeight="1">
      <c r="A14" s="15" t="s">
        <v>62</v>
      </c>
      <c r="B14" s="18">
        <v>300</v>
      </c>
      <c r="C14" s="72">
        <f>((B14-(B14/D8*D9))/3*2)+(B14/D8*D9)</f>
        <v>248.38709677419354</v>
      </c>
      <c r="D14" s="45">
        <f t="shared" si="0"/>
        <v>51.61290322580646</v>
      </c>
      <c r="E14" s="92"/>
    </row>
    <row r="15" spans="1:5" ht="16.5" customHeight="1">
      <c r="A15" s="15" t="s">
        <v>36</v>
      </c>
      <c r="B15" s="18">
        <v>30</v>
      </c>
      <c r="C15" s="72">
        <f>((B15-(B15/D8*D9))/3*2)+(B15/D8*D9)</f>
        <v>24.838709677419352</v>
      </c>
      <c r="D15" s="45">
        <f t="shared" si="0"/>
        <v>5.161290322580648</v>
      </c>
      <c r="E15" s="92"/>
    </row>
    <row r="16" spans="1:5" ht="16.5" customHeight="1">
      <c r="A16" s="15" t="s">
        <v>6</v>
      </c>
      <c r="B16" s="18">
        <v>0</v>
      </c>
      <c r="C16" s="72">
        <f>((B16-(B16/D8*D9))/3*2)+(B16/D8*D9)</f>
        <v>0</v>
      </c>
      <c r="D16" s="45">
        <f t="shared" si="0"/>
        <v>0</v>
      </c>
      <c r="E16" s="92"/>
    </row>
    <row r="17" spans="1:5" ht="16.5" customHeight="1">
      <c r="A17" s="15" t="s">
        <v>61</v>
      </c>
      <c r="B17" s="18">
        <v>0</v>
      </c>
      <c r="C17" s="72">
        <f>((B17-(B17/D8*D9))/3*2)+(B17/D8*D9)</f>
        <v>0</v>
      </c>
      <c r="D17" s="45">
        <f t="shared" si="0"/>
        <v>0</v>
      </c>
      <c r="E17" s="92"/>
    </row>
    <row r="18" spans="1:5" ht="16.5" customHeight="1">
      <c r="A18" s="15" t="s">
        <v>13</v>
      </c>
      <c r="B18" s="18">
        <v>0</v>
      </c>
      <c r="C18" s="72">
        <f>((B18-(B18/D8*D9))/3*2)+(B18/D8*D9)</f>
        <v>0</v>
      </c>
      <c r="D18" s="45">
        <f t="shared" si="0"/>
        <v>0</v>
      </c>
      <c r="E18" s="92"/>
    </row>
    <row r="19" spans="1:5" ht="16.5" customHeight="1">
      <c r="A19" s="15" t="s">
        <v>14</v>
      </c>
      <c r="B19" s="18">
        <v>0</v>
      </c>
      <c r="C19" s="72">
        <f>((B19-(B19/D8*D9))/3*2)+(B19/D8*D9)</f>
        <v>0</v>
      </c>
      <c r="D19" s="45">
        <f t="shared" si="0"/>
        <v>0</v>
      </c>
      <c r="E19" s="92"/>
    </row>
    <row r="20" spans="1:5" ht="16.5" customHeight="1">
      <c r="A20" s="15" t="s">
        <v>15</v>
      </c>
      <c r="B20" s="18">
        <v>497.26</v>
      </c>
      <c r="C20" s="72">
        <f>((B20-(B20/D8*D9))/3*2)+(B20/D8*D9)</f>
        <v>411.70989247311826</v>
      </c>
      <c r="D20" s="45">
        <f t="shared" si="0"/>
        <v>85.55010752688173</v>
      </c>
      <c r="E20" s="92"/>
    </row>
    <row r="21" spans="1:5" ht="16.5" customHeight="1">
      <c r="A21" s="15" t="s">
        <v>9</v>
      </c>
      <c r="B21" s="18">
        <v>1000</v>
      </c>
      <c r="C21" s="72">
        <f>((B21-(B21/D8*D9))/3*2)+(B21/D8*D9)</f>
        <v>827.9569892473119</v>
      </c>
      <c r="D21" s="45">
        <f t="shared" si="0"/>
        <v>172.04301075268813</v>
      </c>
      <c r="E21" s="92"/>
    </row>
    <row r="22" spans="1:5" ht="16.5" customHeight="1">
      <c r="A22" s="15" t="s">
        <v>60</v>
      </c>
      <c r="B22" s="18">
        <v>866.44</v>
      </c>
      <c r="C22" s="72">
        <f>((B22-(B22/D8*D9))/3*2)+(B22/D8*D9)</f>
        <v>717.375053763441</v>
      </c>
      <c r="D22" s="45">
        <f t="shared" si="0"/>
        <v>149.06494623655908</v>
      </c>
      <c r="E22" s="92"/>
    </row>
    <row r="23" spans="1:5" ht="16.5" customHeight="1">
      <c r="A23" s="15" t="s">
        <v>10</v>
      </c>
      <c r="B23" s="18">
        <v>62.79</v>
      </c>
      <c r="C23" s="72">
        <f>((B23-(B23/D8*D9))/3*2)+(B23/D8*D9)</f>
        <v>51.98741935483871</v>
      </c>
      <c r="D23" s="45">
        <f t="shared" si="0"/>
        <v>10.802580645161292</v>
      </c>
      <c r="E23" s="92"/>
    </row>
    <row r="24" spans="1:5" ht="16.5" customHeight="1">
      <c r="A24" s="15" t="s">
        <v>11</v>
      </c>
      <c r="B24" s="18">
        <v>0</v>
      </c>
      <c r="C24" s="72">
        <f>B24</f>
        <v>0</v>
      </c>
      <c r="D24" s="45">
        <f t="shared" si="0"/>
        <v>0</v>
      </c>
      <c r="E24" s="92"/>
    </row>
    <row r="25" spans="1:5" ht="16.5" customHeight="1">
      <c r="A25" s="15" t="s">
        <v>12</v>
      </c>
      <c r="B25" s="18">
        <v>0</v>
      </c>
      <c r="C25" s="72">
        <f>((B25-(B25/D8*D9))/3*2)+(B25/D8*D9)</f>
        <v>0</v>
      </c>
      <c r="D25" s="45">
        <f t="shared" si="0"/>
        <v>0</v>
      </c>
      <c r="E25" s="92"/>
    </row>
    <row r="26" spans="1:6" ht="16.5" customHeight="1">
      <c r="A26" s="15" t="s">
        <v>37</v>
      </c>
      <c r="B26" s="18">
        <v>39.65</v>
      </c>
      <c r="C26" s="72">
        <f>B26</f>
        <v>39.65</v>
      </c>
      <c r="D26" s="46">
        <v>0</v>
      </c>
      <c r="E26" s="92"/>
      <c r="F26" s="19"/>
    </row>
    <row r="27" spans="1:5" ht="16.5" customHeight="1">
      <c r="A27" s="15" t="s">
        <v>7</v>
      </c>
      <c r="B27" s="18">
        <v>0</v>
      </c>
      <c r="C27" s="72">
        <f>((B27-(B27/D8*D9))/3*2)+(B27/D8*D9)</f>
        <v>0</v>
      </c>
      <c r="D27" s="45">
        <f>IF($D$9=$D$8,0,B27-C27)</f>
        <v>0</v>
      </c>
      <c r="E27" s="93"/>
    </row>
    <row r="28" spans="1:5" ht="16.5" customHeight="1">
      <c r="A28" s="20" t="s">
        <v>16</v>
      </c>
      <c r="B28" s="18">
        <v>69.94</v>
      </c>
      <c r="C28" s="72">
        <f>B28</f>
        <v>69.94</v>
      </c>
      <c r="D28" s="45">
        <f>+B28-C28</f>
        <v>0</v>
      </c>
      <c r="E28" s="76"/>
    </row>
    <row r="29" spans="1:6" ht="18" customHeight="1">
      <c r="A29" s="52" t="s">
        <v>19</v>
      </c>
      <c r="B29" s="53">
        <f>ROUND(SUM(B12:B28),2)</f>
        <v>4266.08</v>
      </c>
      <c r="C29" s="54">
        <f>C12+C13+C14+C15+C16+C17+C18+C19+C20+C21+C22+C23+C24+C25+C26+C27+C28</f>
        <v>3550.984946236559</v>
      </c>
      <c r="D29" s="54">
        <f>ROUND(SUM(D12:D28),2)</f>
        <v>715.1</v>
      </c>
      <c r="E29" s="74"/>
      <c r="F29" s="21"/>
    </row>
    <row r="30" spans="1:6" ht="15" customHeight="1">
      <c r="A30" s="114" t="s">
        <v>40</v>
      </c>
      <c r="B30" s="115"/>
      <c r="C30" s="115"/>
      <c r="D30" s="116"/>
      <c r="E30" s="74"/>
      <c r="F30" s="21"/>
    </row>
    <row r="31" spans="1:6" ht="20.25" customHeight="1">
      <c r="A31" s="57" t="s">
        <v>0</v>
      </c>
      <c r="B31" s="57" t="s">
        <v>43</v>
      </c>
      <c r="C31" s="57" t="s">
        <v>41</v>
      </c>
      <c r="D31" s="57" t="s">
        <v>3</v>
      </c>
      <c r="E31" s="75"/>
      <c r="F31" s="22"/>
    </row>
    <row r="32" spans="1:5" ht="15" customHeight="1">
      <c r="A32" s="42" t="s">
        <v>33</v>
      </c>
      <c r="B32" s="48">
        <f>(B12+B13+B14+B15+B17+B18+B19+B21)*11/100</f>
        <v>300.3</v>
      </c>
      <c r="C32" s="44">
        <f>((((B12+B13+B14+B15+B17+B18+B19+B21)-(B12+B13+B14+B15+B17+B18+B19+B21)*D9/30)/(30-D9)*(IF(_XLL.ÇİFTMİ(30-D9),(30-D9)/2,(30-D9+1)/2)))+(B12+B13+B14+B15+B17+B18+B19+B21)*D9/30)*11/100</f>
        <v>230.23</v>
      </c>
      <c r="D32" s="49">
        <f>B32-C32</f>
        <v>70.07000000000002</v>
      </c>
      <c r="E32" s="74"/>
    </row>
    <row r="33" spans="1:5" ht="15" customHeight="1">
      <c r="A33" s="42" t="s">
        <v>22</v>
      </c>
      <c r="B33" s="48">
        <f>(B12+B13+B14+B15+B17+B18+B19+B21)*7.5/100</f>
        <v>204.75</v>
      </c>
      <c r="C33" s="44">
        <f>((((B12+B13+B14+B15+B17+B18+B19+B21)-(B12+B13+B14+B15+B17+B18+B19+B21)*D9/30)/(30-D9)*(IF(_XLL.ÇİFTMİ(30-D9),(30-D9)/2,(30-D9+1)/2)))+(B12+B13+B14+B15+B17+B18+B19+B21)*D9/30)*7.5/100</f>
        <v>156.975</v>
      </c>
      <c r="D33" s="49">
        <f>B33-C33</f>
        <v>47.775000000000006</v>
      </c>
      <c r="E33" s="75"/>
    </row>
    <row r="34" spans="1:7" ht="15" customHeight="1">
      <c r="A34" s="58" t="s">
        <v>19</v>
      </c>
      <c r="B34" s="59">
        <f>SUM(B32:B33)</f>
        <v>505.05</v>
      </c>
      <c r="C34" s="59">
        <f>SUM(C32:C33)</f>
        <v>387.205</v>
      </c>
      <c r="D34" s="60">
        <f>SUM(D32:D33)</f>
        <v>117.84500000000003</v>
      </c>
      <c r="E34" s="74"/>
      <c r="G34" s="23"/>
    </row>
    <row r="35" spans="1:5" ht="15" customHeight="1">
      <c r="A35" s="94" t="s">
        <v>42</v>
      </c>
      <c r="B35" s="94"/>
      <c r="C35" s="94"/>
      <c r="D35" s="94"/>
      <c r="E35" s="75"/>
    </row>
    <row r="36" spans="1:5" ht="15" customHeight="1">
      <c r="A36" s="57" t="s">
        <v>0</v>
      </c>
      <c r="B36" s="61" t="s">
        <v>44</v>
      </c>
      <c r="C36" s="61" t="s">
        <v>45</v>
      </c>
      <c r="D36" s="57" t="s">
        <v>3</v>
      </c>
      <c r="E36" s="14" t="s">
        <v>20</v>
      </c>
    </row>
    <row r="37" spans="1:5" ht="15" customHeight="1">
      <c r="A37" s="42" t="s">
        <v>23</v>
      </c>
      <c r="B37" s="48">
        <f>(B12+B13+B14+B15+B17+B21+B18+B19)*9/100</f>
        <v>245.7</v>
      </c>
      <c r="C37" s="50">
        <f>((((B12+B13+B14+B15+B17+B18+B19+B21)-(B12+B13+B14+B15+B17+B18+B19+B21)*D9/30)/(30-D9)*(IF(_XLL.ÇİFTMİ(30-D9),(30-D9)/2,(30-D9+1)/2)))+(B12+B13+B14+B15+B17+B18+B19+B21)*D9/30)*9/100</f>
        <v>188.37</v>
      </c>
      <c r="D37" s="49">
        <f>B37-C37</f>
        <v>57.329999999999984</v>
      </c>
      <c r="E37" s="95" t="s">
        <v>69</v>
      </c>
    </row>
    <row r="38" spans="1:5" ht="18" customHeight="1">
      <c r="A38" s="42" t="s">
        <v>24</v>
      </c>
      <c r="B38" s="48">
        <f>(B12+B13+B14+B15+B17+B21+B18+B19)*5/100</f>
        <v>136.5</v>
      </c>
      <c r="C38" s="50">
        <f>((((B12+B13+B14+B15+B17+B18+B19+B21)-(B12+B13+B14+B15+B17+B18+B19+B21)*D9/30)/(30-D9)*(IF(_XLL.ÇİFTMİ(30-D9),(30-D9)/2,(30-D9+1)/2)))+(B12+B13+B14+B15+B17+B18+B19+B21)*D9/30)*5/100</f>
        <v>104.65</v>
      </c>
      <c r="D38" s="49">
        <f>B38-C38</f>
        <v>31.849999999999994</v>
      </c>
      <c r="E38" s="96"/>
    </row>
    <row r="39" spans="1:5" ht="15" customHeight="1">
      <c r="A39" s="24" t="s">
        <v>63</v>
      </c>
      <c r="B39" s="25">
        <v>82.03</v>
      </c>
      <c r="C39" s="51">
        <f>IF(((C12+C13+C14+C15+C16+C25)&gt;(C37+C38+(B43/15*100))),(((C12+C13+C14+C15+C16+C25)-(C37+C38+C41))*D7/100)-B43,0)</f>
        <v>50.761838709677406</v>
      </c>
      <c r="D39" s="51">
        <f>B39-C39</f>
        <v>31.268161290322595</v>
      </c>
      <c r="E39" s="96"/>
    </row>
    <row r="40" spans="1:5" ht="15" customHeight="1">
      <c r="A40" s="24" t="s">
        <v>8</v>
      </c>
      <c r="B40" s="25">
        <v>30.9</v>
      </c>
      <c r="C40" s="51">
        <f>ROUND(IF($D$9=$D$8,B40,B40/$D$8*$D$9),2)</f>
        <v>14.95</v>
      </c>
      <c r="D40" s="51">
        <f>IF($D$9=$D$8,0,B40-C40)</f>
        <v>15.95</v>
      </c>
      <c r="E40" s="96"/>
    </row>
    <row r="41" spans="1:5" ht="15" customHeight="1">
      <c r="A41" s="24" t="s">
        <v>64</v>
      </c>
      <c r="B41" s="25">
        <v>20</v>
      </c>
      <c r="C41" s="51">
        <f>B41</f>
        <v>20</v>
      </c>
      <c r="D41" s="51">
        <f>B41-C41</f>
        <v>0</v>
      </c>
      <c r="E41" s="96"/>
    </row>
    <row r="42" spans="1:6" ht="17.25" customHeight="1">
      <c r="A42" s="62" t="s">
        <v>19</v>
      </c>
      <c r="B42" s="63">
        <f>SUM(B37:B41)</f>
        <v>515.13</v>
      </c>
      <c r="C42" s="54">
        <f>SUM(C37:C41)</f>
        <v>378.7318387096774</v>
      </c>
      <c r="D42" s="54">
        <f>SUM(D37:D41)</f>
        <v>136.39816129032258</v>
      </c>
      <c r="E42" s="96"/>
      <c r="F42" s="26"/>
    </row>
    <row r="43" spans="1:6" ht="17.25" customHeight="1">
      <c r="A43" s="27" t="s">
        <v>34</v>
      </c>
      <c r="B43" s="28">
        <v>117.14</v>
      </c>
      <c r="C43" s="71" t="s">
        <v>65</v>
      </c>
      <c r="D43" s="47">
        <f>IF(C39=0,IF(((C12+C13+C14+C15+C25)-(C37+C38+C41))*D7/100&lt;0,0,B43-((C12+C13+C14+C15+C25)-(C37+C38+C41))*D7/100),0)</f>
        <v>0</v>
      </c>
      <c r="E43" s="96"/>
      <c r="F43" s="26"/>
    </row>
    <row r="44" spans="1:6" ht="17.25" customHeight="1">
      <c r="A44" s="64" t="s">
        <v>35</v>
      </c>
      <c r="B44" s="65">
        <f>B29+B32+B33</f>
        <v>4771.13</v>
      </c>
      <c r="C44" s="66" t="s">
        <v>29</v>
      </c>
      <c r="D44" s="67">
        <f>B29-B42</f>
        <v>3750.95</v>
      </c>
      <c r="E44" s="96"/>
      <c r="F44" s="23"/>
    </row>
    <row r="45" spans="1:7" ht="0.75" customHeight="1" hidden="1">
      <c r="A45" s="29"/>
      <c r="B45" s="30">
        <f>SUM(B37:B42)</f>
        <v>1030.26</v>
      </c>
      <c r="C45" s="31"/>
      <c r="D45" s="43"/>
      <c r="E45" s="96"/>
      <c r="F45" s="32"/>
      <c r="G45" s="32"/>
    </row>
    <row r="46" spans="1:7" ht="15" customHeight="1">
      <c r="A46" s="79" t="s">
        <v>21</v>
      </c>
      <c r="B46" s="80"/>
      <c r="C46" s="81"/>
      <c r="D46" s="67">
        <f>D29+D43-D42</f>
        <v>578.7018387096774</v>
      </c>
      <c r="E46" s="96"/>
      <c r="F46" s="32"/>
      <c r="G46" s="32"/>
    </row>
    <row r="47" spans="1:7" ht="15.75" customHeight="1">
      <c r="A47" s="82" t="s">
        <v>66</v>
      </c>
      <c r="B47" s="83"/>
      <c r="C47" s="84"/>
      <c r="D47" s="68">
        <f>D29+D34+D43</f>
        <v>832.945</v>
      </c>
      <c r="E47" s="96"/>
      <c r="F47" s="33"/>
      <c r="G47" s="32"/>
    </row>
    <row r="48" spans="1:7" ht="15" customHeight="1">
      <c r="A48" s="85" t="s">
        <v>18</v>
      </c>
      <c r="B48" s="86"/>
      <c r="C48" s="87"/>
      <c r="D48" s="69">
        <f>D34+D37+D38</f>
        <v>207.025</v>
      </c>
      <c r="E48" s="96"/>
      <c r="F48" s="32"/>
      <c r="G48" s="32"/>
    </row>
    <row r="49" spans="1:7" ht="16.5" customHeight="1">
      <c r="A49" s="88" t="s">
        <v>31</v>
      </c>
      <c r="B49" s="89"/>
      <c r="C49" s="90"/>
      <c r="D49" s="70">
        <f>D39+D40</f>
        <v>47.2181612903226</v>
      </c>
      <c r="E49" s="96"/>
      <c r="F49" s="32"/>
      <c r="G49" s="32"/>
    </row>
    <row r="50" spans="1:5" ht="12.75">
      <c r="A50" s="106" t="s">
        <v>59</v>
      </c>
      <c r="B50" s="106"/>
      <c r="C50" s="106"/>
      <c r="D50" s="106"/>
      <c r="E50" s="8"/>
    </row>
    <row r="51" spans="1:5" ht="67.5" customHeight="1">
      <c r="A51" s="106"/>
      <c r="B51" s="106"/>
      <c r="C51" s="106"/>
      <c r="D51" s="106"/>
      <c r="E51" s="8"/>
    </row>
    <row r="52" spans="1:4" ht="20.25" customHeight="1">
      <c r="A52" s="34"/>
      <c r="B52" s="35" t="s">
        <v>57</v>
      </c>
      <c r="C52" s="35" t="s">
        <v>56</v>
      </c>
      <c r="D52" s="36" t="s">
        <v>58</v>
      </c>
    </row>
    <row r="53" spans="1:4" ht="17.25" customHeight="1">
      <c r="A53" s="34"/>
      <c r="B53" s="1" t="s">
        <v>46</v>
      </c>
      <c r="C53" s="1" t="s">
        <v>47</v>
      </c>
      <c r="D53" s="1" t="s">
        <v>48</v>
      </c>
    </row>
    <row r="54" spans="1:4" ht="25.5" customHeight="1">
      <c r="A54" s="37" t="s">
        <v>49</v>
      </c>
      <c r="B54" s="2"/>
      <c r="C54" s="3"/>
      <c r="D54" s="2"/>
    </row>
    <row r="55" spans="1:4" ht="15">
      <c r="A55" s="6" t="s">
        <v>50</v>
      </c>
      <c r="B55" s="4"/>
      <c r="C55" s="5"/>
      <c r="D55" s="4"/>
    </row>
    <row r="56" spans="1:4" ht="15">
      <c r="A56" s="6" t="s">
        <v>51</v>
      </c>
      <c r="B56" s="4"/>
      <c r="C56" s="5"/>
      <c r="D56" s="4"/>
    </row>
    <row r="57" spans="1:3" ht="12.75">
      <c r="A57" s="9" t="s">
        <v>52</v>
      </c>
      <c r="B57" s="8" t="s">
        <v>53</v>
      </c>
      <c r="C57" s="8" t="s">
        <v>54</v>
      </c>
    </row>
    <row r="58" ht="12.75">
      <c r="B58" s="8" t="s">
        <v>55</v>
      </c>
    </row>
    <row r="59" ht="23.25" customHeight="1"/>
    <row r="62" spans="1:4" ht="12.75">
      <c r="A62" s="117"/>
      <c r="B62" s="117"/>
      <c r="C62" s="117"/>
      <c r="D62" s="117"/>
    </row>
    <row r="63" spans="1:4" ht="12.75">
      <c r="A63" s="104"/>
      <c r="B63" s="104"/>
      <c r="C63" s="39"/>
      <c r="D63" s="39"/>
    </row>
    <row r="64" spans="1:3" ht="12.75">
      <c r="A64" s="105"/>
      <c r="B64" s="105"/>
      <c r="C64" s="23"/>
    </row>
    <row r="65" spans="1:4" ht="12.75">
      <c r="A65" s="105"/>
      <c r="B65" s="104"/>
      <c r="D65" s="23"/>
    </row>
    <row r="66" spans="1:2" ht="12.75">
      <c r="A66" s="104"/>
      <c r="B66" s="104"/>
    </row>
    <row r="67" spans="1:5" ht="12.75">
      <c r="A67" s="105"/>
      <c r="B67" s="104"/>
      <c r="C67" s="104"/>
      <c r="D67" s="104"/>
      <c r="E67" s="109"/>
    </row>
    <row r="68" spans="1:5" ht="12.75">
      <c r="A68" s="105"/>
      <c r="B68" s="104"/>
      <c r="C68" s="40"/>
      <c r="E68" s="110"/>
    </row>
    <row r="69" spans="1:5" ht="12.75">
      <c r="A69" s="105"/>
      <c r="B69" s="104"/>
      <c r="C69" s="41"/>
      <c r="E69" s="110"/>
    </row>
    <row r="70" spans="1:5" ht="12.75">
      <c r="A70" s="105"/>
      <c r="B70" s="104"/>
      <c r="E70" s="110"/>
    </row>
    <row r="71" spans="1:5" ht="12.75">
      <c r="A71" s="104"/>
      <c r="B71" s="104"/>
      <c r="E71" s="110"/>
    </row>
    <row r="72" ht="12.75">
      <c r="E72" s="110"/>
    </row>
    <row r="73" ht="12.75">
      <c r="E73" s="110"/>
    </row>
  </sheetData>
  <sheetProtection password="EE79" sheet="1"/>
  <protectedRanges>
    <protectedRange sqref="B12:B28 D8:D10 B43 B40:B41 B2:D6" name="Aralık1"/>
    <protectedRange sqref="B7:D7" name="Aralık1_1"/>
  </protectedRanges>
  <mergeCells count="31">
    <mergeCell ref="E1:E6"/>
    <mergeCell ref="E67:E73"/>
    <mergeCell ref="A68:B68"/>
    <mergeCell ref="A69:B69"/>
    <mergeCell ref="A70:B70"/>
    <mergeCell ref="A71:B71"/>
    <mergeCell ref="B6:D6"/>
    <mergeCell ref="A10:D10"/>
    <mergeCell ref="A30:D30"/>
    <mergeCell ref="A62:D62"/>
    <mergeCell ref="A63:B63"/>
    <mergeCell ref="A64:B64"/>
    <mergeCell ref="A65:B65"/>
    <mergeCell ref="A66:B66"/>
    <mergeCell ref="A50:D51"/>
    <mergeCell ref="A67:D67"/>
    <mergeCell ref="A1:D1"/>
    <mergeCell ref="B2:D2"/>
    <mergeCell ref="B3:D3"/>
    <mergeCell ref="B4:D4"/>
    <mergeCell ref="B5:D5"/>
    <mergeCell ref="A8:C8"/>
    <mergeCell ref="A7:C7"/>
    <mergeCell ref="A9:C9"/>
    <mergeCell ref="A46:C46"/>
    <mergeCell ref="A47:C47"/>
    <mergeCell ref="A48:C48"/>
    <mergeCell ref="A49:C49"/>
    <mergeCell ref="E12:E27"/>
    <mergeCell ref="A35:D35"/>
    <mergeCell ref="E37:E49"/>
  </mergeCells>
  <printOptions/>
  <pageMargins left="0.2362204724409449" right="0.15748031496062992" top="0.15748031496062992" bottom="0.11811023622047245" header="0.11811023622047245" footer="0"/>
  <pageSetup horizontalDpi="600" verticalDpi="600" orientation="portrait" paperSize="9" scale="79" r:id="rId3"/>
  <colBreaks count="1" manualBreakCount="1">
    <brk id="4"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Günay Aktaş</dc:creator>
  <cp:keywords/>
  <dc:description/>
  <cp:lastModifiedBy>Tepeli</cp:lastModifiedBy>
  <cp:lastPrinted>2016-08-24T12:37:55Z</cp:lastPrinted>
  <dcterms:created xsi:type="dcterms:W3CDTF">2012-06-21T09:30:36Z</dcterms:created>
  <dcterms:modified xsi:type="dcterms:W3CDTF">2016-09-21T13:04:23Z</dcterms:modified>
  <cp:category/>
  <cp:version/>
  <cp:contentType/>
  <cp:contentStatus/>
</cp:coreProperties>
</file>